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<sst xmlns="http://schemas.openxmlformats.org/spreadsheetml/2006/main" count="57" uniqueCount="56">
  <si>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Отчет ООО УК "Приволжское ПЖРУ" о финансовом состоянии и затратах</t>
  </si>
  <si>
    <t>на многоквартирный дом за 2013 г. по адресу: ул. Ново-Садовая, 246</t>
  </si>
  <si>
    <t>Площадь</t>
  </si>
  <si>
    <t>кв.м.</t>
  </si>
  <si>
    <t>Кол-во квартир</t>
  </si>
  <si>
    <t>кв</t>
  </si>
  <si>
    <t>Числ-ть проживающих</t>
  </si>
  <si>
    <t>чел.</t>
  </si>
  <si>
    <t>№ п/п</t>
  </si>
  <si>
    <t>Виды услуг</t>
  </si>
  <si>
    <t>Сальдо  на 01.01.2013 г.</t>
  </si>
  <si>
    <t>Начислено</t>
  </si>
  <si>
    <t>Поступило</t>
  </si>
  <si>
    <t>Сальдо  на 01.01.2014 г.</t>
  </si>
  <si>
    <t>1</t>
  </si>
  <si>
    <t>Содержание жилья</t>
  </si>
  <si>
    <t>2</t>
  </si>
  <si>
    <t>Текущий ремонт</t>
  </si>
  <si>
    <t>3</t>
  </si>
  <si>
    <t>Электроэнергия</t>
  </si>
  <si>
    <t>ТО ВДГО</t>
  </si>
  <si>
    <t>ИТОГО</t>
  </si>
  <si>
    <t>кроме того реклама,ТВ (2010-2013 гг.)</t>
  </si>
  <si>
    <t>ВСЕГО  ПОСТУПЛЕНИЙ</t>
  </si>
  <si>
    <t>СОДЕРЖАНИЕ ЖИЛЬЯ, в т.ч.:</t>
  </si>
  <si>
    <t>Затраты за  2013 год с НДС (руб.)</t>
  </si>
  <si>
    <t>Затраты на 1 кв.м. в мес. (руб.)</t>
  </si>
  <si>
    <t>Вывоз ТБО</t>
  </si>
  <si>
    <t>Вывоз КГО</t>
  </si>
  <si>
    <t>Обслуживание лифтов</t>
  </si>
  <si>
    <t>Уборка территории (ручная и механизированная)</t>
  </si>
  <si>
    <t>Уборка м/провода</t>
  </si>
  <si>
    <t>Электросети (МОП)</t>
  </si>
  <si>
    <r>
      <t>Услуги сторонних организаций (</t>
    </r>
    <r>
      <rPr>
        <sz val="9"/>
        <rFont val="Arial"/>
        <family val="2"/>
      </rPr>
      <t xml:space="preserve"> дератизация, дезинсекция, вентканалы и пр.)</t>
    </r>
  </si>
  <si>
    <t>Расходы связанные с начислением и предоставлением платежных документов, содержанием информационных систем, истребованием задолженности</t>
  </si>
  <si>
    <t>Содержание УК</t>
  </si>
  <si>
    <t>Содержание тех.службы УК (в т.ч.АДС, электрики, сантехники)</t>
  </si>
  <si>
    <t>ОСТАТОК ДЕНЕЖНЫХ СРЕДСТВ  НА ТЕКУЩИЙ РЕМОНТ НА 01.01.2013 г</t>
  </si>
  <si>
    <t>ПОСТУПЛЕНИЕ ПО СТАТЬЕ "ТЕКУЩИЙ РЕМОНТ" ЗА 2013 г.</t>
  </si>
  <si>
    <t>ВЫПОЛНЕНО РАБОТ ПО СТАТЬЕ "ТЕКУЩИЙ РЕМОНТ" ЗА 2013 г.</t>
  </si>
  <si>
    <t>ОСТАТОК ДЕНЕЖНЫХ СРЕДСТВ  НА ТЕКУЩИЙ РЕМОНТ НА 01.01.2014 г</t>
  </si>
  <si>
    <t>Расшифровка статьи расхода  по текущему ремонту за  2013 год</t>
  </si>
  <si>
    <t>№п/п</t>
  </si>
  <si>
    <t>Наименование работ</t>
  </si>
  <si>
    <t>Сумма</t>
  </si>
  <si>
    <t>Утепление стен кв. 37,86,87,211,224,261</t>
  </si>
  <si>
    <t>Ремонт кровли</t>
  </si>
  <si>
    <t>Ремонт системы ХВС</t>
  </si>
  <si>
    <t>Ремонт системы центрального отопления</t>
  </si>
  <si>
    <t xml:space="preserve">Ремонт системы ГВС </t>
  </si>
  <si>
    <t xml:space="preserve">Ремонт системы канализации </t>
  </si>
  <si>
    <t>Итого:</t>
  </si>
  <si>
    <t>Исп.:</t>
  </si>
  <si>
    <t>Гришина А.П</t>
  </si>
  <si>
    <t>Богданова М.В.</t>
  </si>
  <si>
    <t>Каськова Е.В.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</si>
</sst>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9]General"/>
    <numFmt numFmtId="181" formatCode="[$-419]#,##0.00"/>
    <numFmt numFmtId="182" formatCode="#,##0.00_р_."/>
    <numFmt numFmtId="183" formatCode="#,##0.00&quot;   &quot;"/>
    <numFmt numFmtId="184" formatCode="[$-419]0.00"/>
    <numFmt numFmtId="185" formatCode="#,##0.00&quot;р.&quot;"/>
    <numFmt numFmtId="186" formatCode="[$-419]0.00%"/>
    <numFmt numFmtId="187" formatCode="#,##0.00&quot; &quot;;&quot;-&quot;#,##0.00&quot; &quot;"/>
    <numFmt numFmtId="188" formatCode="#,##0.00&quot;р.&quot;;[Red]&quot;-&quot;#,##0.00&quot;р.&quot;"/>
  </numFmts>
  <fonts count="14">
    <font>
      <sz val="10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.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2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80" fontId="1" fillId="0" borderId="0" xfId="15" applyFont="1" applyFill="1" applyBorder="1" applyAlignment="1">
      <alignment horizontal="center"/>
      <protection/>
    </xf>
    <xf numFmtId="180" fontId="2" fillId="0" borderId="0" xfId="15" applyFill="1">
      <alignment/>
      <protection/>
    </xf>
    <xf numFmtId="180" fontId="3" fillId="0" borderId="0" xfId="15" applyFont="1" applyFill="1" applyBorder="1" applyAlignment="1">
      <alignment horizontal="center"/>
      <protection/>
    </xf>
    <xf numFmtId="180" fontId="3" fillId="0" borderId="0" xfId="15" applyFont="1" applyFill="1" applyAlignment="1">
      <alignment horizontal="center"/>
      <protection/>
    </xf>
    <xf numFmtId="180" fontId="4" fillId="0" borderId="0" xfId="15" applyFont="1" applyFill="1">
      <alignment/>
      <protection/>
    </xf>
    <xf numFmtId="181" fontId="5" fillId="0" borderId="0" xfId="15" applyNumberFormat="1" applyFont="1" applyFill="1" applyBorder="1">
      <alignment/>
      <protection/>
    </xf>
    <xf numFmtId="180" fontId="1" fillId="0" borderId="0" xfId="15" applyFont="1" applyFill="1" applyAlignment="1">
      <alignment horizontal="left"/>
      <protection/>
    </xf>
    <xf numFmtId="180" fontId="1" fillId="0" borderId="0" xfId="15" applyFont="1" applyFill="1">
      <alignment/>
      <protection/>
    </xf>
    <xf numFmtId="180" fontId="1" fillId="0" borderId="0" xfId="15" applyFont="1" applyFill="1" applyAlignment="1">
      <alignment/>
      <protection/>
    </xf>
    <xf numFmtId="180" fontId="6" fillId="0" borderId="0" xfId="15" applyFont="1" applyFill="1" applyAlignment="1">
      <alignment horizontal="center"/>
      <protection/>
    </xf>
    <xf numFmtId="4" fontId="7" fillId="0" borderId="1" xfId="15" applyNumberFormat="1" applyFont="1" applyFill="1" applyBorder="1" applyAlignment="1">
      <alignment horizontal="center" vertical="center" wrapText="1"/>
      <protection/>
    </xf>
    <xf numFmtId="180" fontId="7" fillId="0" borderId="1" xfId="15" applyFont="1" applyFill="1" applyBorder="1" applyAlignment="1">
      <alignment horizontal="center" vertical="center"/>
      <protection/>
    </xf>
    <xf numFmtId="180" fontId="7" fillId="0" borderId="1" xfId="15" applyFont="1" applyFill="1" applyBorder="1" applyAlignment="1">
      <alignment horizontal="center" vertical="center" wrapText="1"/>
      <protection/>
    </xf>
    <xf numFmtId="181" fontId="2" fillId="0" borderId="0" xfId="15" applyNumberFormat="1" applyFill="1">
      <alignment/>
      <protection/>
    </xf>
    <xf numFmtId="180" fontId="4" fillId="0" borderId="1" xfId="15" applyFont="1" applyFill="1" applyBorder="1" applyAlignment="1">
      <alignment horizontal="center" vertical="center"/>
      <protection/>
    </xf>
    <xf numFmtId="4" fontId="0" fillId="0" borderId="1" xfId="0" applyNumberFormat="1" applyFont="1" applyFill="1" applyBorder="1" applyAlignment="1">
      <alignment horizontal="center" vertical="center"/>
    </xf>
    <xf numFmtId="182" fontId="4" fillId="0" borderId="1" xfId="15" applyNumberFormat="1" applyFont="1" applyFill="1" applyBorder="1" applyAlignment="1">
      <alignment horizontal="center" vertical="center"/>
      <protection/>
    </xf>
    <xf numFmtId="180" fontId="1" fillId="0" borderId="1" xfId="15" applyFont="1" applyFill="1" applyBorder="1" applyAlignment="1">
      <alignment horizontal="center" vertical="center"/>
      <protection/>
    </xf>
    <xf numFmtId="183" fontId="4" fillId="0" borderId="1" xfId="15" applyNumberFormat="1" applyFont="1" applyFill="1" applyBorder="1" applyAlignment="1">
      <alignment horizontal="center" vertical="center"/>
      <protection/>
    </xf>
    <xf numFmtId="180" fontId="4" fillId="0" borderId="2" xfId="15" applyFont="1" applyFill="1" applyBorder="1" applyAlignment="1">
      <alignment horizontal="center"/>
      <protection/>
    </xf>
    <xf numFmtId="180" fontId="4" fillId="0" borderId="3" xfId="15" applyFont="1" applyFill="1" applyBorder="1" applyAlignment="1">
      <alignment horizontal="center"/>
      <protection/>
    </xf>
    <xf numFmtId="180" fontId="4" fillId="0" borderId="4" xfId="15" applyFont="1" applyFill="1" applyBorder="1" applyAlignment="1">
      <alignment horizontal="center"/>
      <protection/>
    </xf>
    <xf numFmtId="183" fontId="4" fillId="0" borderId="5" xfId="15" applyNumberFormat="1" applyFont="1" applyFill="1" applyBorder="1" applyAlignment="1">
      <alignment horizontal="right"/>
      <protection/>
    </xf>
    <xf numFmtId="183" fontId="4" fillId="0" borderId="5" xfId="15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84" fontId="8" fillId="0" borderId="0" xfId="15" applyNumberFormat="1" applyFont="1" applyFill="1" applyBorder="1">
      <alignment/>
      <protection/>
    </xf>
    <xf numFmtId="180" fontId="8" fillId="0" borderId="0" xfId="15" applyFont="1" applyFill="1" applyBorder="1">
      <alignment/>
      <protection/>
    </xf>
    <xf numFmtId="181" fontId="8" fillId="0" borderId="0" xfId="15" applyNumberFormat="1" applyFont="1" applyFill="1" applyBorder="1">
      <alignment/>
      <protection/>
    </xf>
    <xf numFmtId="180" fontId="9" fillId="0" borderId="0" xfId="15" applyFont="1" applyFill="1">
      <alignment/>
      <protection/>
    </xf>
    <xf numFmtId="180" fontId="10" fillId="0" borderId="0" xfId="15" applyFont="1" applyFill="1">
      <alignment/>
      <protection/>
    </xf>
    <xf numFmtId="185" fontId="11" fillId="0" borderId="0" xfId="15" applyNumberFormat="1" applyFont="1" applyFill="1" applyBorder="1" applyAlignment="1">
      <alignment horizontal="center"/>
      <protection/>
    </xf>
    <xf numFmtId="180" fontId="1" fillId="0" borderId="0" xfId="15" applyFont="1" applyFill="1" applyBorder="1">
      <alignment/>
      <protection/>
    </xf>
    <xf numFmtId="186" fontId="1" fillId="0" borderId="0" xfId="15" applyNumberFormat="1" applyFont="1" applyFill="1">
      <alignment/>
      <protection/>
    </xf>
    <xf numFmtId="185" fontId="4" fillId="0" borderId="0" xfId="15" applyNumberFormat="1" applyFont="1" applyFill="1">
      <alignment/>
      <protection/>
    </xf>
    <xf numFmtId="181" fontId="1" fillId="0" borderId="0" xfId="15" applyNumberFormat="1" applyFont="1" applyFill="1">
      <alignment/>
      <protection/>
    </xf>
    <xf numFmtId="185" fontId="1" fillId="0" borderId="0" xfId="15" applyNumberFormat="1" applyFont="1" applyFill="1">
      <alignment/>
      <protection/>
    </xf>
    <xf numFmtId="180" fontId="1" fillId="0" borderId="0" xfId="15" applyFont="1" applyFill="1" applyBorder="1">
      <alignment/>
      <protection/>
    </xf>
    <xf numFmtId="180" fontId="2" fillId="0" borderId="1" xfId="15" applyFont="1" applyFill="1" applyBorder="1" applyAlignment="1">
      <alignment horizontal="center" vertical="center" wrapText="1"/>
      <protection/>
    </xf>
    <xf numFmtId="185" fontId="1" fillId="0" borderId="1" xfId="15" applyNumberFormat="1" applyFont="1" applyFill="1" applyBorder="1" applyAlignment="1">
      <alignment horizontal="center" vertical="center" wrapText="1"/>
      <protection/>
    </xf>
    <xf numFmtId="181" fontId="1" fillId="0" borderId="1" xfId="15" applyNumberFormat="1" applyFont="1" applyFill="1" applyBorder="1" applyAlignment="1">
      <alignment horizontal="center" vertical="center"/>
      <protection/>
    </xf>
    <xf numFmtId="2" fontId="1" fillId="0" borderId="1" xfId="15" applyNumberFormat="1" applyFont="1" applyFill="1" applyBorder="1" applyAlignment="1">
      <alignment horizontal="center" vertical="center"/>
      <protection/>
    </xf>
    <xf numFmtId="180" fontId="4" fillId="0" borderId="1" xfId="15" applyFont="1" applyFill="1" applyBorder="1" applyAlignment="1">
      <alignment horizontal="left"/>
      <protection/>
    </xf>
    <xf numFmtId="183" fontId="4" fillId="0" borderId="1" xfId="15" applyNumberFormat="1" applyFont="1" applyFill="1" applyBorder="1">
      <alignment/>
      <protection/>
    </xf>
    <xf numFmtId="18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180" fontId="4" fillId="0" borderId="1" xfId="15" applyFont="1" applyFill="1" applyBorder="1" applyAlignment="1">
      <alignment horizontal="left" wrapText="1"/>
      <protection/>
    </xf>
    <xf numFmtId="183" fontId="4" fillId="0" borderId="0" xfId="15" applyNumberFormat="1" applyFont="1" applyFill="1">
      <alignment/>
      <protection/>
    </xf>
    <xf numFmtId="183" fontId="4" fillId="0" borderId="1" xfId="15" applyNumberFormat="1" applyFont="1" applyFill="1" applyBorder="1" applyAlignment="1">
      <alignment vertical="top"/>
      <protection/>
    </xf>
    <xf numFmtId="180" fontId="4" fillId="0" borderId="0" xfId="15" applyFont="1" applyFill="1" applyBorder="1" applyAlignment="1">
      <alignment horizontal="center" vertical="center"/>
      <protection/>
    </xf>
    <xf numFmtId="180" fontId="4" fillId="0" borderId="0" xfId="15" applyFont="1" applyFill="1" applyBorder="1" applyAlignment="1">
      <alignment horizontal="left" wrapText="1"/>
      <protection/>
    </xf>
    <xf numFmtId="183" fontId="4" fillId="0" borderId="0" xfId="15" applyNumberFormat="1" applyFont="1" applyFill="1" applyBorder="1" applyAlignment="1">
      <alignment vertical="top"/>
      <protection/>
    </xf>
    <xf numFmtId="183" fontId="4" fillId="0" borderId="0" xfId="15" applyNumberFormat="1" applyFont="1" applyFill="1" applyBorder="1" applyAlignment="1">
      <alignment horizontal="center" vertical="center"/>
      <protection/>
    </xf>
    <xf numFmtId="180" fontId="1" fillId="0" borderId="0" xfId="15" applyFont="1" applyFill="1" applyBorder="1" applyAlignment="1">
      <alignment/>
      <protection/>
    </xf>
    <xf numFmtId="187" fontId="1" fillId="0" borderId="0" xfId="15" applyNumberFormat="1" applyFont="1" applyFill="1" applyBorder="1" applyAlignment="1">
      <alignment horizontal="right"/>
      <protection/>
    </xf>
    <xf numFmtId="188" fontId="1" fillId="0" borderId="0" xfId="15" applyNumberFormat="1" applyFont="1" applyFill="1">
      <alignment/>
      <protection/>
    </xf>
    <xf numFmtId="180" fontId="1" fillId="0" borderId="6" xfId="15" applyFont="1" applyFill="1" applyBorder="1" applyAlignment="1">
      <alignment/>
      <protection/>
    </xf>
    <xf numFmtId="180" fontId="1" fillId="0" borderId="6" xfId="15" applyFont="1" applyFill="1" applyBorder="1">
      <alignment/>
      <protection/>
    </xf>
    <xf numFmtId="181" fontId="1" fillId="0" borderId="6" xfId="15" applyNumberFormat="1" applyFont="1" applyFill="1" applyBorder="1" applyAlignment="1">
      <alignment horizontal="right"/>
      <protection/>
    </xf>
    <xf numFmtId="181" fontId="1" fillId="0" borderId="0" xfId="15" applyNumberFormat="1" applyFont="1" applyFill="1" applyAlignment="1">
      <alignment horizontal="right"/>
      <protection/>
    </xf>
    <xf numFmtId="180" fontId="1" fillId="0" borderId="7" xfId="15" applyFont="1" applyFill="1" applyBorder="1" applyAlignment="1">
      <alignment horizontal="center"/>
      <protection/>
    </xf>
    <xf numFmtId="180" fontId="1" fillId="0" borderId="7" xfId="15" applyFont="1" applyFill="1" applyBorder="1" applyAlignment="1">
      <alignment horizontal="left"/>
      <protection/>
    </xf>
    <xf numFmtId="180" fontId="4" fillId="0" borderId="7" xfId="15" applyFont="1" applyFill="1" applyBorder="1" applyAlignment="1">
      <alignment horizontal="center"/>
      <protection/>
    </xf>
    <xf numFmtId="180" fontId="4" fillId="0" borderId="8" xfId="15" applyFont="1" applyFill="1" applyBorder="1" applyAlignment="1">
      <alignment horizontal="left"/>
      <protection/>
    </xf>
    <xf numFmtId="180" fontId="4" fillId="0" borderId="9" xfId="15" applyFont="1" applyFill="1" applyBorder="1" applyAlignment="1">
      <alignment horizontal="left"/>
      <protection/>
    </xf>
    <xf numFmtId="180" fontId="4" fillId="0" borderId="10" xfId="15" applyFont="1" applyFill="1" applyBorder="1" applyAlignment="1">
      <alignment horizontal="left"/>
      <protection/>
    </xf>
    <xf numFmtId="4" fontId="4" fillId="0" borderId="7" xfId="15" applyNumberFormat="1" applyFont="1" applyFill="1" applyBorder="1" applyAlignment="1">
      <alignment horizontal="center"/>
      <protection/>
    </xf>
    <xf numFmtId="180" fontId="4" fillId="0" borderId="7" xfId="15" applyFont="1" applyFill="1" applyBorder="1" applyAlignment="1">
      <alignment horizontal="left"/>
      <protection/>
    </xf>
    <xf numFmtId="181" fontId="4" fillId="0" borderId="7" xfId="15" applyNumberFormat="1" applyFont="1" applyFill="1" applyBorder="1" applyAlignment="1">
      <alignment horizontal="center"/>
      <protection/>
    </xf>
    <xf numFmtId="180" fontId="13" fillId="0" borderId="7" xfId="15" applyFont="1" applyFill="1" applyBorder="1" applyAlignment="1">
      <alignment horizontal="left"/>
      <protection/>
    </xf>
    <xf numFmtId="180" fontId="13" fillId="0" borderId="0" xfId="15" applyFont="1" applyFill="1" applyAlignment="1">
      <alignment horizontal="left"/>
      <protection/>
    </xf>
    <xf numFmtId="180" fontId="13" fillId="0" borderId="0" xfId="15" applyFont="1" applyFill="1">
      <alignment/>
      <protection/>
    </xf>
    <xf numFmtId="180" fontId="1" fillId="0" borderId="8" xfId="15" applyFont="1" applyFill="1" applyBorder="1">
      <alignment/>
      <protection/>
    </xf>
    <xf numFmtId="181" fontId="1" fillId="0" borderId="7" xfId="15" applyNumberFormat="1" applyFont="1" applyFill="1" applyBorder="1" applyAlignment="1">
      <alignment horizontal="center"/>
      <protection/>
    </xf>
    <xf numFmtId="181" fontId="1" fillId="0" borderId="0" xfId="15" applyNumberFormat="1" applyFont="1" applyFill="1" applyBorder="1" applyAlignment="1">
      <alignment horizontal="center"/>
      <protection/>
    </xf>
    <xf numFmtId="0" fontId="4" fillId="0" borderId="0" xfId="15" applyNumberFormat="1" applyFont="1" applyFill="1" applyBorder="1">
      <alignment/>
      <protection/>
    </xf>
    <xf numFmtId="0" fontId="4" fillId="0" borderId="0" xfId="15" applyNumberFormat="1" applyFont="1" applyFill="1" applyBorder="1" applyAlignment="1">
      <alignment horizontal="left"/>
      <protection/>
    </xf>
    <xf numFmtId="0" fontId="7" fillId="0" borderId="0" xfId="15" applyNumberFormat="1" applyFont="1" applyFill="1" applyBorder="1">
      <alignment/>
      <protection/>
    </xf>
    <xf numFmtId="0" fontId="4" fillId="0" borderId="0" xfId="15" applyNumberFormat="1" applyFont="1" applyFill="1">
      <alignment/>
      <protection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A1" sqref="A1:IV16384"/>
    </sheetView>
  </sheetViews>
  <sheetFormatPr defaultColWidth="21.00390625" defaultRowHeight="12.75"/>
  <cols>
    <col min="1" max="1" width="7.8515625" style="2" customWidth="1"/>
    <col min="2" max="2" width="24.28125" style="2" customWidth="1"/>
    <col min="3" max="3" width="15.7109375" style="2" customWidth="1"/>
    <col min="4" max="4" width="19.140625" style="2" customWidth="1"/>
    <col min="5" max="5" width="16.8515625" style="2" customWidth="1"/>
    <col min="6" max="6" width="16.140625" style="2" customWidth="1"/>
    <col min="7" max="16384" width="21.0039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3" t="s">
        <v>1</v>
      </c>
      <c r="B2" s="3"/>
      <c r="C2" s="3"/>
      <c r="D2" s="3"/>
      <c r="E2" s="3"/>
      <c r="F2" s="3"/>
    </row>
    <row r="3" spans="1:6" ht="15">
      <c r="A3" s="4"/>
      <c r="B3" s="4"/>
      <c r="C3" s="4"/>
      <c r="D3" s="4"/>
      <c r="E3" s="4"/>
      <c r="F3" s="4"/>
    </row>
    <row r="4" spans="1:6" ht="15">
      <c r="A4" s="5"/>
      <c r="B4" s="5" t="s">
        <v>2</v>
      </c>
      <c r="C4" s="6">
        <v>17929.1</v>
      </c>
      <c r="D4" s="7" t="s">
        <v>3</v>
      </c>
      <c r="E4" s="4"/>
      <c r="F4" s="4"/>
    </row>
    <row r="5" spans="1:4" ht="15">
      <c r="A5" s="5"/>
      <c r="B5" s="5" t="s">
        <v>4</v>
      </c>
      <c r="C5" s="8">
        <v>300</v>
      </c>
      <c r="D5" s="9" t="s">
        <v>5</v>
      </c>
    </row>
    <row r="6" spans="1:6" ht="15">
      <c r="A6" s="5"/>
      <c r="B6" s="5" t="s">
        <v>6</v>
      </c>
      <c r="C6" s="9">
        <v>792</v>
      </c>
      <c r="D6" s="8" t="s">
        <v>7</v>
      </c>
      <c r="E6" s="10"/>
      <c r="F6" s="10"/>
    </row>
    <row r="7" spans="1:6" ht="15">
      <c r="A7" s="5"/>
      <c r="B7" s="5"/>
      <c r="C7" s="9"/>
      <c r="D7" s="8"/>
      <c r="E7" s="10"/>
      <c r="F7" s="10"/>
    </row>
    <row r="8" spans="1:9" ht="15" customHeight="1">
      <c r="A8" s="11" t="s">
        <v>8</v>
      </c>
      <c r="B8" s="12" t="s">
        <v>9</v>
      </c>
      <c r="C8" s="13" t="s">
        <v>10</v>
      </c>
      <c r="D8" s="12" t="s">
        <v>11</v>
      </c>
      <c r="E8" s="13" t="s">
        <v>12</v>
      </c>
      <c r="F8" s="13" t="s">
        <v>13</v>
      </c>
      <c r="I8" s="14"/>
    </row>
    <row r="9" spans="1:6" ht="15">
      <c r="A9" s="11"/>
      <c r="B9" s="12"/>
      <c r="C9" s="13"/>
      <c r="D9" s="12"/>
      <c r="E9" s="13"/>
      <c r="F9" s="13"/>
    </row>
    <row r="10" spans="1:6" ht="15">
      <c r="A10" s="15" t="s">
        <v>14</v>
      </c>
      <c r="B10" s="15" t="s">
        <v>15</v>
      </c>
      <c r="C10" s="16">
        <v>355366.65</v>
      </c>
      <c r="D10" s="16">
        <v>3009104.45</v>
      </c>
      <c r="E10" s="16">
        <v>2928382.61</v>
      </c>
      <c r="F10" s="17">
        <f>C10+D10-E10</f>
        <v>436088.4900000002</v>
      </c>
    </row>
    <row r="11" spans="1:6" ht="15">
      <c r="A11" s="15" t="s">
        <v>16</v>
      </c>
      <c r="B11" s="15" t="s">
        <v>17</v>
      </c>
      <c r="C11" s="16">
        <v>136907.12</v>
      </c>
      <c r="D11" s="16">
        <v>1250305.89</v>
      </c>
      <c r="E11" s="16">
        <v>1198315.32</v>
      </c>
      <c r="F11" s="17">
        <f>C11+D11-E11</f>
        <v>188897.6899999997</v>
      </c>
    </row>
    <row r="12" spans="1:6" ht="15">
      <c r="A12" s="15" t="s">
        <v>18</v>
      </c>
      <c r="B12" s="15" t="s">
        <v>19</v>
      </c>
      <c r="C12" s="16">
        <v>0</v>
      </c>
      <c r="D12" s="17">
        <f>33722.76+32353.34</f>
        <v>66076.1</v>
      </c>
      <c r="E12" s="17">
        <f>18328.38+32758.84</f>
        <v>51087.22</v>
      </c>
      <c r="F12" s="17">
        <f>C12+D12-E12</f>
        <v>14988.880000000005</v>
      </c>
    </row>
    <row r="13" spans="1:6" ht="15">
      <c r="A13" s="15">
        <v>5</v>
      </c>
      <c r="B13" s="15" t="s">
        <v>20</v>
      </c>
      <c r="C13" s="16">
        <v>10700.8</v>
      </c>
      <c r="D13" s="16">
        <v>83350.37</v>
      </c>
      <c r="E13" s="16">
        <v>79171.45</v>
      </c>
      <c r="F13" s="17">
        <f>C13+D13-E13</f>
        <v>14879.720000000001</v>
      </c>
    </row>
    <row r="14" spans="1:8" ht="15">
      <c r="A14" s="18" t="s">
        <v>21</v>
      </c>
      <c r="B14" s="18"/>
      <c r="C14" s="19">
        <f>SUM(C10:C13)</f>
        <v>502974.57</v>
      </c>
      <c r="D14" s="19">
        <f>SUM(D10:D13)</f>
        <v>4408836.81</v>
      </c>
      <c r="E14" s="19">
        <f>SUM(E10:E13)</f>
        <v>4256956.6</v>
      </c>
      <c r="F14" s="19">
        <f>SUM(F10:F13)</f>
        <v>654854.7799999999</v>
      </c>
      <c r="H14" s="14"/>
    </row>
    <row r="15" spans="1:6" ht="15">
      <c r="A15" s="20" t="s">
        <v>22</v>
      </c>
      <c r="B15" s="21"/>
      <c r="C15" s="22"/>
      <c r="D15" s="23"/>
      <c r="E15" s="24">
        <f>81339.94+27906.6+17290</f>
        <v>126536.54000000001</v>
      </c>
      <c r="F15" s="23"/>
    </row>
    <row r="16" spans="1:7" s="29" customFormat="1" ht="15">
      <c r="A16" s="25"/>
      <c r="B16" s="25"/>
      <c r="C16" s="26"/>
      <c r="D16" s="27"/>
      <c r="E16" s="26"/>
      <c r="F16" s="28"/>
      <c r="G16" s="2"/>
    </row>
    <row r="17" spans="1:7" s="29" customFormat="1" ht="15">
      <c r="A17" s="30"/>
      <c r="B17" s="30"/>
      <c r="C17" s="30"/>
      <c r="D17" s="30"/>
      <c r="E17" s="31"/>
      <c r="F17" s="31"/>
      <c r="G17" s="2"/>
    </row>
    <row r="18" spans="1:6" ht="15">
      <c r="A18" s="32" t="s">
        <v>23</v>
      </c>
      <c r="B18" s="32"/>
      <c r="C18" s="33">
        <f>E14/D14</f>
        <v>0.9655509567386323</v>
      </c>
      <c r="D18" s="34"/>
      <c r="E18" s="35">
        <f>E14</f>
        <v>4256956.6</v>
      </c>
      <c r="F18" s="36"/>
    </row>
    <row r="19" spans="1:6" ht="15">
      <c r="A19" s="37"/>
      <c r="B19" s="37"/>
      <c r="C19" s="33"/>
      <c r="D19" s="34"/>
      <c r="E19" s="35"/>
      <c r="F19" s="36"/>
    </row>
    <row r="20" spans="1:6" ht="38.25">
      <c r="A20" s="38" t="s">
        <v>8</v>
      </c>
      <c r="B20" s="18" t="s">
        <v>24</v>
      </c>
      <c r="C20" s="18"/>
      <c r="D20" s="18"/>
      <c r="E20" s="39" t="s">
        <v>25</v>
      </c>
      <c r="F20" s="39" t="s">
        <v>26</v>
      </c>
    </row>
    <row r="21" spans="1:6" ht="15">
      <c r="A21" s="38"/>
      <c r="B21" s="18"/>
      <c r="C21" s="18"/>
      <c r="D21" s="18"/>
      <c r="E21" s="40">
        <f>SUM(E22:E31)</f>
        <v>3009104.4499999997</v>
      </c>
      <c r="F21" s="41">
        <f>SUM(F22:F31)</f>
        <v>13.98612892820424</v>
      </c>
    </row>
    <row r="22" spans="1:6" ht="15">
      <c r="A22" s="15">
        <v>1</v>
      </c>
      <c r="B22" s="42" t="s">
        <v>27</v>
      </c>
      <c r="C22" s="42"/>
      <c r="D22" s="42"/>
      <c r="E22" s="43">
        <f>(298104.024*1.0305+22000)*1.06+13500</f>
        <v>362447.96853592</v>
      </c>
      <c r="F22" s="19">
        <f>E22/$C$4/12</f>
        <v>1.6846354461737254</v>
      </c>
    </row>
    <row r="23" spans="1:6" ht="15">
      <c r="A23" s="15">
        <v>2</v>
      </c>
      <c r="B23" s="42" t="s">
        <v>28</v>
      </c>
      <c r="C23" s="42"/>
      <c r="D23" s="42"/>
      <c r="E23" s="43">
        <f>225750.044*1.0305*1.06+12600</f>
        <v>259193.54556252</v>
      </c>
      <c r="F23" s="19">
        <f aca="true" t="shared" si="0" ref="F23:F31">E23/$C$4/12</f>
        <v>1.2047153582840189</v>
      </c>
    </row>
    <row r="24" spans="1:6" ht="15">
      <c r="A24" s="15">
        <v>3</v>
      </c>
      <c r="B24" s="42" t="s">
        <v>29</v>
      </c>
      <c r="C24" s="42"/>
      <c r="D24" s="42"/>
      <c r="E24" s="44">
        <f>(2599.51+91.34)*4*12*1.18+(2796.49+91.34)*6*12*1.18+1150*10*1.18</f>
        <v>411329.7808</v>
      </c>
      <c r="F24" s="19">
        <f t="shared" si="0"/>
        <v>1.9118350465630363</v>
      </c>
    </row>
    <row r="25" spans="1:6" ht="15" customHeight="1">
      <c r="A25" s="15">
        <v>4</v>
      </c>
      <c r="B25" s="45" t="s">
        <v>30</v>
      </c>
      <c r="C25" s="45"/>
      <c r="D25" s="45"/>
      <c r="E25" s="43">
        <f>(662250.132*1.0305+6000)*1.06</f>
        <v>729755.68668756</v>
      </c>
      <c r="F25" s="19">
        <f t="shared" si="0"/>
        <v>3.391858704041475</v>
      </c>
    </row>
    <row r="26" spans="1:6" ht="15">
      <c r="A26" s="15">
        <v>5</v>
      </c>
      <c r="B26" s="46" t="s">
        <v>31</v>
      </c>
      <c r="C26" s="46"/>
      <c r="D26" s="46"/>
      <c r="E26" s="43">
        <f>(264462.924*1.0305+8000)*1.06+3000</f>
        <v>300360.78577292</v>
      </c>
      <c r="F26" s="19">
        <f t="shared" si="0"/>
        <v>1.3960581111755006</v>
      </c>
    </row>
    <row r="27" spans="1:6" ht="15">
      <c r="A27" s="15">
        <v>6</v>
      </c>
      <c r="B27" s="42" t="s">
        <v>32</v>
      </c>
      <c r="C27" s="42"/>
      <c r="D27" s="42"/>
      <c r="E27" s="43">
        <f>112214.78+16000</f>
        <v>128214.78</v>
      </c>
      <c r="F27" s="19">
        <f t="shared" si="0"/>
        <v>0.595934263292636</v>
      </c>
    </row>
    <row r="28" spans="1:6" ht="30.75" customHeight="1">
      <c r="A28" s="15">
        <v>7</v>
      </c>
      <c r="B28" s="45" t="s">
        <v>33</v>
      </c>
      <c r="C28" s="45"/>
      <c r="D28" s="45"/>
      <c r="E28" s="43">
        <f>51652.98+201.47</f>
        <v>51854.450000000004</v>
      </c>
      <c r="F28" s="19">
        <f t="shared" si="0"/>
        <v>0.2410162343155355</v>
      </c>
    </row>
    <row r="29" spans="1:6" ht="41.25" customHeight="1">
      <c r="A29" s="15">
        <v>8</v>
      </c>
      <c r="B29" s="45" t="s">
        <v>34</v>
      </c>
      <c r="C29" s="45"/>
      <c r="D29" s="45"/>
      <c r="E29" s="43">
        <f>E14*0.025+80000+15000</f>
        <v>201423.91499999998</v>
      </c>
      <c r="F29" s="19">
        <f t="shared" si="0"/>
        <v>0.9362057353687581</v>
      </c>
    </row>
    <row r="30" spans="1:8" ht="15">
      <c r="A30" s="15">
        <v>9</v>
      </c>
      <c r="B30" s="42" t="s">
        <v>35</v>
      </c>
      <c r="C30" s="42"/>
      <c r="D30" s="42"/>
      <c r="E30" s="43">
        <f>D10-E22-E23-E24-E25-E26-E27-E28-E29-E31</f>
        <v>94609.08064227988</v>
      </c>
      <c r="F30" s="19">
        <f>E30/$C$4/12</f>
        <v>0.43973707846591986</v>
      </c>
      <c r="H30" s="47"/>
    </row>
    <row r="31" spans="1:6" ht="14.25" customHeight="1">
      <c r="A31" s="15">
        <v>10</v>
      </c>
      <c r="B31" s="46" t="s">
        <v>36</v>
      </c>
      <c r="C31" s="46"/>
      <c r="D31" s="46"/>
      <c r="E31" s="48">
        <f>415272.36*1.0305*1.06+16300</f>
        <v>469914.4569988</v>
      </c>
      <c r="F31" s="19">
        <f t="shared" si="0"/>
        <v>2.1841329505236367</v>
      </c>
    </row>
    <row r="32" spans="1:6" ht="14.25" customHeight="1">
      <c r="A32" s="49"/>
      <c r="B32" s="50"/>
      <c r="C32" s="50"/>
      <c r="D32" s="50"/>
      <c r="E32" s="51"/>
      <c r="F32" s="52"/>
    </row>
    <row r="33" spans="1:6" ht="14.25" customHeight="1">
      <c r="A33" s="49"/>
      <c r="B33" s="50"/>
      <c r="C33" s="50"/>
      <c r="D33" s="50"/>
      <c r="E33" s="51"/>
      <c r="F33" s="52"/>
    </row>
    <row r="34" spans="1:6" ht="15">
      <c r="A34" s="53" t="s">
        <v>37</v>
      </c>
      <c r="B34" s="53"/>
      <c r="C34" s="53"/>
      <c r="D34" s="37"/>
      <c r="E34" s="54">
        <v>1919191.93</v>
      </c>
      <c r="F34" s="55"/>
    </row>
    <row r="35" spans="1:6" ht="15">
      <c r="A35" s="53" t="s">
        <v>38</v>
      </c>
      <c r="B35" s="53"/>
      <c r="C35" s="53"/>
      <c r="D35" s="37"/>
      <c r="E35" s="54">
        <f>E11</f>
        <v>1198315.32</v>
      </c>
      <c r="F35" s="55"/>
    </row>
    <row r="36" spans="1:6" ht="15.75" thickBot="1">
      <c r="A36" s="56" t="s">
        <v>39</v>
      </c>
      <c r="B36" s="57"/>
      <c r="C36" s="57"/>
      <c r="D36" s="57"/>
      <c r="E36" s="58">
        <f>F49</f>
        <v>341950.74</v>
      </c>
      <c r="F36" s="35"/>
    </row>
    <row r="37" spans="1:6" ht="15">
      <c r="A37" s="53" t="s">
        <v>40</v>
      </c>
      <c r="B37" s="8"/>
      <c r="C37" s="8"/>
      <c r="D37" s="8"/>
      <c r="E37" s="59">
        <f>E34+E35-E36</f>
        <v>2775556.51</v>
      </c>
      <c r="F37" s="5"/>
    </row>
    <row r="38" spans="1:6" ht="15">
      <c r="A38" s="9"/>
      <c r="B38" s="9"/>
      <c r="C38" s="9"/>
      <c r="D38" s="5"/>
      <c r="E38" s="35"/>
      <c r="F38" s="5"/>
    </row>
    <row r="39" spans="1:6" ht="15">
      <c r="A39" s="9"/>
      <c r="B39" s="9"/>
      <c r="C39" s="9"/>
      <c r="D39" s="5"/>
      <c r="E39" s="35"/>
      <c r="F39" s="5"/>
    </row>
    <row r="40" spans="1:6" ht="15">
      <c r="A40" s="1" t="s">
        <v>41</v>
      </c>
      <c r="B40" s="1"/>
      <c r="C40" s="1"/>
      <c r="D40" s="1"/>
      <c r="E40" s="1"/>
      <c r="F40" s="1"/>
    </row>
    <row r="41" spans="1:6" ht="15">
      <c r="A41" s="37"/>
      <c r="B41" s="37"/>
      <c r="C41" s="37"/>
      <c r="D41" s="37"/>
      <c r="E41" s="37"/>
      <c r="F41" s="37"/>
    </row>
    <row r="42" spans="1:6" ht="15">
      <c r="A42" s="60" t="s">
        <v>42</v>
      </c>
      <c r="B42" s="61" t="s">
        <v>43</v>
      </c>
      <c r="C42" s="61"/>
      <c r="D42" s="61"/>
      <c r="E42" s="61"/>
      <c r="F42" s="60" t="s">
        <v>44</v>
      </c>
    </row>
    <row r="43" spans="1:6" ht="15">
      <c r="A43" s="62">
        <v>1</v>
      </c>
      <c r="B43" s="63" t="s">
        <v>45</v>
      </c>
      <c r="C43" s="64"/>
      <c r="D43" s="64"/>
      <c r="E43" s="65"/>
      <c r="F43" s="66">
        <v>258435.42</v>
      </c>
    </row>
    <row r="44" spans="1:6" ht="15">
      <c r="A44" s="62">
        <v>2</v>
      </c>
      <c r="B44" s="67" t="s">
        <v>46</v>
      </c>
      <c r="C44" s="67"/>
      <c r="D44" s="67"/>
      <c r="E44" s="67"/>
      <c r="F44" s="68">
        <v>10408.35</v>
      </c>
    </row>
    <row r="45" spans="1:6" ht="15">
      <c r="A45" s="62">
        <v>3</v>
      </c>
      <c r="B45" s="69" t="s">
        <v>47</v>
      </c>
      <c r="C45" s="69"/>
      <c r="D45" s="69"/>
      <c r="E45" s="69"/>
      <c r="F45" s="68">
        <v>15039.11</v>
      </c>
    </row>
    <row r="46" spans="1:6" ht="15">
      <c r="A46" s="62">
        <v>4</v>
      </c>
      <c r="B46" s="67" t="s">
        <v>48</v>
      </c>
      <c r="C46" s="67"/>
      <c r="D46" s="67"/>
      <c r="E46" s="67"/>
      <c r="F46" s="68">
        <v>46880.5</v>
      </c>
    </row>
    <row r="47" spans="1:7" s="71" customFormat="1" ht="12.75">
      <c r="A47" s="62">
        <v>5</v>
      </c>
      <c r="B47" s="69" t="s">
        <v>49</v>
      </c>
      <c r="C47" s="69"/>
      <c r="D47" s="69"/>
      <c r="E47" s="69"/>
      <c r="F47" s="68">
        <v>3196.1</v>
      </c>
      <c r="G47" s="70"/>
    </row>
    <row r="48" spans="1:7" s="71" customFormat="1" ht="12.75">
      <c r="A48" s="62">
        <v>6</v>
      </c>
      <c r="B48" s="67" t="s">
        <v>50</v>
      </c>
      <c r="C48" s="67"/>
      <c r="D48" s="67"/>
      <c r="E48" s="67"/>
      <c r="F48" s="68">
        <v>7991.26</v>
      </c>
      <c r="G48" s="70"/>
    </row>
    <row r="49" spans="1:6" ht="15">
      <c r="A49" s="72" t="s">
        <v>51</v>
      </c>
      <c r="B49" s="72"/>
      <c r="C49" s="72"/>
      <c r="D49" s="72"/>
      <c r="E49" s="72"/>
      <c r="F49" s="73">
        <f>SUM(F43:F48)</f>
        <v>341950.74</v>
      </c>
    </row>
    <row r="50" spans="1:6" ht="15">
      <c r="A50" s="37"/>
      <c r="B50" s="37"/>
      <c r="C50" s="37"/>
      <c r="D50" s="37"/>
      <c r="E50" s="37"/>
      <c r="F50" s="74"/>
    </row>
    <row r="51" spans="1:6" ht="15">
      <c r="A51" s="37"/>
      <c r="B51" s="37"/>
      <c r="C51" s="37"/>
      <c r="D51" s="37"/>
      <c r="E51" s="37"/>
      <c r="F51" s="74"/>
    </row>
    <row r="52" spans="1:6" ht="14.25" customHeight="1">
      <c r="A52" s="37"/>
      <c r="B52" s="37"/>
      <c r="C52" s="37"/>
      <c r="D52" s="37"/>
      <c r="E52" s="37"/>
      <c r="F52" s="74"/>
    </row>
    <row r="54" spans="1:2" ht="15">
      <c r="A54" s="75" t="s">
        <v>52</v>
      </c>
      <c r="B54" s="76" t="s">
        <v>53</v>
      </c>
    </row>
    <row r="55" spans="1:2" ht="15">
      <c r="A55" s="77"/>
      <c r="B55" s="78" t="s">
        <v>54</v>
      </c>
    </row>
    <row r="56" spans="1:2" ht="15">
      <c r="A56" s="77"/>
      <c r="B56" s="76" t="s">
        <v>55</v>
      </c>
    </row>
  </sheetData>
  <mergeCells count="33">
    <mergeCell ref="A49:E49"/>
    <mergeCell ref="B45:E45"/>
    <mergeCell ref="B46:E46"/>
    <mergeCell ref="B47:E47"/>
    <mergeCell ref="B48:E48"/>
    <mergeCell ref="A40:F40"/>
    <mergeCell ref="B42:E42"/>
    <mergeCell ref="B43:E43"/>
    <mergeCell ref="B44:E44"/>
    <mergeCell ref="B28:D28"/>
    <mergeCell ref="B29:D29"/>
    <mergeCell ref="B30:D30"/>
    <mergeCell ref="B31:D31"/>
    <mergeCell ref="B24:D24"/>
    <mergeCell ref="B25:D25"/>
    <mergeCell ref="B26:D26"/>
    <mergeCell ref="B27:D27"/>
    <mergeCell ref="A20:A21"/>
    <mergeCell ref="B20:D21"/>
    <mergeCell ref="B22:D22"/>
    <mergeCell ref="B23:D23"/>
    <mergeCell ref="A14:B14"/>
    <mergeCell ref="A15:C15"/>
    <mergeCell ref="A16:B16"/>
    <mergeCell ref="A18:B18"/>
    <mergeCell ref="A1:F1"/>
    <mergeCell ref="A2:F2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2014-03-07T08:57:52Z</dcterms:modified>
  <cp:category/>
  <cp:version/>
  <cp:contentType/>
  <cp:contentStatus/>
</cp:coreProperties>
</file>